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4/12/"/>
    </mc:Choice>
  </mc:AlternateContent>
  <xr:revisionPtr revIDLastSave="316" documentId="8_{218B071C-424B-4FEB-A66A-DD7180F8F639}" xr6:coauthVersionLast="47" xr6:coauthVersionMax="47" xr10:uidLastSave="{A039A999-F2EC-457D-AD5A-985A4A7065EA}"/>
  <bookViews>
    <workbookView xWindow="28680" yWindow="-120" windowWidth="29040" windowHeight="1572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2" i="1"/>
  <c r="G13" i="1"/>
  <c r="G14" i="1"/>
  <c r="G15" i="1"/>
  <c r="G16" i="1"/>
  <c r="G17" i="1"/>
  <c r="G9" i="1"/>
  <c r="F11" i="1"/>
  <c r="F10" i="1"/>
  <c r="F12" i="1"/>
  <c r="F13" i="1"/>
  <c r="F14" i="1"/>
  <c r="F15" i="1"/>
  <c r="H15" i="1" s="1"/>
  <c r="F16" i="1"/>
  <c r="F17" i="1"/>
  <c r="F9" i="1"/>
  <c r="D11" i="1"/>
  <c r="D10" i="1"/>
  <c r="D12" i="1"/>
  <c r="D13" i="1"/>
  <c r="D14" i="1"/>
  <c r="D15" i="1"/>
  <c r="D16" i="1"/>
  <c r="D17" i="1"/>
  <c r="D9" i="1"/>
  <c r="H14" i="1" l="1"/>
  <c r="H17" i="1"/>
  <c r="H13" i="1"/>
  <c r="H11" i="1"/>
  <c r="H12" i="1"/>
  <c r="H10" i="1"/>
  <c r="H16" i="1"/>
  <c r="H9" i="1"/>
  <c r="H18" i="1" l="1"/>
  <c r="I9" i="1" s="1"/>
  <c r="I15" i="1"/>
  <c r="I14" i="1" l="1"/>
  <c r="I10" i="1"/>
  <c r="I12" i="1"/>
  <c r="I11" i="1"/>
  <c r="I17" i="1"/>
  <c r="I13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<sst xmlns="http://schemas.openxmlformats.org/spreadsheetml/2006/main" count="38" uniqueCount="30">
  <si>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</si>
  <si>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</si>
  <si>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</si>
  <si>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</si>
  <si>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</si>
  <si>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</si>
  <si>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</si>
  <si>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</si>
  <si>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</si>
  <si>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</si>
  <si>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</si>
  <si>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</si>
  <si>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</si>
  <si>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</si>
  <si>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</si>
  <si>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</si>
  <si>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</si>
  <si>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</si>
  <si>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</si>
  <si>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</si>
  <si>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</si>
  <si>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</si>
  <si>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</si>
  <si>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</si>
  <si>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</si>
  <si>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</si>
  <si>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</si>
  <si>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</si>
  <si>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23 DECEMBER 2024</t>
  </si>
  <si>
    <r>
      <rPr>
        <b/>
        <sz val="10"/>
        <color theme="0"/>
        <rFont val="Tahoma"/>
        <family val="2"/>
        <charset val="238"/>
      </rPr>
      <t>Price in EUR</t>
    </r>
    <r>
      <rPr>
        <sz val="10"/>
        <color theme="0"/>
        <rFont val="Tahoma"/>
        <family val="2"/>
        <charset val="238"/>
      </rPr>
      <t xml:space="preserve">
</t>
    </r>
    <r>
      <rPr>
        <b/>
        <sz val="8"/>
        <color theme="0"/>
        <rFont val="Tahoma"/>
        <family val="2"/>
        <charset val="238"/>
      </rPr>
      <t>(18 Dec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</si>
</sst>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2">
    <xf numFmtId="0" fontId="0" fillId="0" borderId="0" xfId="0"/>
    <xf numFmtId="0" fontId="26" fillId="0" borderId="0" xfId="0" applyFont="1"/>
    <xf numFmtId="0" fontId="27" fillId="0" borderId="0" xfId="0" applyFont="1"/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2" fontId="28" fillId="33" borderId="11" xfId="0" applyNumberFormat="1" applyFont="1" applyFill="1" applyBorder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10" fontId="29" fillId="33" borderId="11" xfId="45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297391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rza.sharepoint.com/08_trgovanje/02_UPRAVLJANJE%20TRGA/Revizije/2_Indeksi/SBITOP%20indeks/06_Sestave/2024/12/SBITOP_sestava_20241223.xlsx" TargetMode="External"/><Relationship Id="rId1" Type="http://schemas.openxmlformats.org/officeDocument/2006/relationships/externalLinkPath" Target="SBITOP_sestava_2024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(18.12.2024)</v>
          </cell>
          <cell r="E8" t="str">
            <v>Število trgovanih delnic</v>
          </cell>
          <cell r="F8" t="str">
            <v>Faktor prostega obtoka - FF</v>
          </cell>
          <cell r="G8" t="str">
            <v>Faktor delež posamezne delnice - RF</v>
          </cell>
        </row>
        <row r="9">
          <cell r="B9" t="str">
            <v>KRKG</v>
          </cell>
          <cell r="C9" t="str">
            <v>neprekinjeno</v>
          </cell>
          <cell r="D9">
            <v>137.5</v>
          </cell>
          <cell r="E9">
            <v>32793448</v>
          </cell>
          <cell r="F9">
            <v>0.66836219844890965</v>
          </cell>
          <cell r="G9">
            <v>0.36999999999999944</v>
          </cell>
        </row>
        <row r="10">
          <cell r="B10" t="str">
            <v>PETG</v>
          </cell>
          <cell r="C10" t="str">
            <v>neprekinjeno</v>
          </cell>
          <cell r="D10">
            <v>31.8</v>
          </cell>
          <cell r="E10">
            <v>41726020</v>
          </cell>
          <cell r="F10">
            <v>0.6004363847786105</v>
          </cell>
          <cell r="G10">
            <v>0.94</v>
          </cell>
        </row>
        <row r="11">
          <cell r="B11" t="str">
            <v>NLBR</v>
          </cell>
          <cell r="C11" t="str">
            <v>neprekinjeno</v>
          </cell>
          <cell r="D11">
            <v>128</v>
          </cell>
          <cell r="E11">
            <v>20000000</v>
          </cell>
          <cell r="F11">
            <v>0.38988895000000018</v>
          </cell>
          <cell r="G11">
            <v>0.74999999999999978</v>
          </cell>
        </row>
        <row r="12">
          <cell r="B12" t="str">
            <v>ZVTG</v>
          </cell>
          <cell r="C12" t="str">
            <v>neprekinjeno</v>
          </cell>
          <cell r="D12">
            <v>41.2</v>
          </cell>
          <cell r="E12">
            <v>22735148</v>
          </cell>
          <cell r="F12">
            <v>0.36006994632275985</v>
          </cell>
          <cell r="G12">
            <v>1</v>
          </cell>
        </row>
        <row r="13">
          <cell r="B13" t="str">
            <v>POSR</v>
          </cell>
          <cell r="C13" t="str">
            <v>neprekinjeno</v>
          </cell>
          <cell r="D13">
            <v>40</v>
          </cell>
          <cell r="E13">
            <v>17219662</v>
          </cell>
          <cell r="F13">
            <v>0.40840802101690499</v>
          </cell>
          <cell r="G13">
            <v>1</v>
          </cell>
        </row>
        <row r="14">
          <cell r="B14" t="str">
            <v>LKPG</v>
          </cell>
          <cell r="C14" t="str">
            <v>neprekinjeno</v>
          </cell>
          <cell r="D14">
            <v>39.799999999999997</v>
          </cell>
          <cell r="E14">
            <v>14000000</v>
          </cell>
          <cell r="F14">
            <v>0.37872450000000002</v>
          </cell>
          <cell r="G14">
            <v>1</v>
          </cell>
        </row>
        <row r="15">
          <cell r="B15" t="str">
            <v>TLSG</v>
          </cell>
          <cell r="C15" t="str">
            <v>neprekinjeno</v>
          </cell>
          <cell r="D15">
            <v>77</v>
          </cell>
          <cell r="E15">
            <v>6535478</v>
          </cell>
          <cell r="F15">
            <v>0.31868120434343139</v>
          </cell>
          <cell r="G15">
            <v>1</v>
          </cell>
        </row>
        <row r="16">
          <cell r="B16" t="str">
            <v>CICG</v>
          </cell>
          <cell r="C16" t="str">
            <v>neprekinjeno</v>
          </cell>
          <cell r="D16">
            <v>28.5</v>
          </cell>
          <cell r="E16">
            <v>8079770</v>
          </cell>
          <cell r="F16">
            <v>0.55392665880340652</v>
          </cell>
          <cell r="G16">
            <v>1</v>
          </cell>
        </row>
        <row r="17">
          <cell r="B17" t="str">
            <v>EQNX</v>
          </cell>
          <cell r="C17" t="str">
            <v>neprekinjeno</v>
          </cell>
          <cell r="D17">
            <v>57.5</v>
          </cell>
          <cell r="E17">
            <v>1793869</v>
          </cell>
          <cell r="F17">
            <v>0.16762503839466542</v>
          </cell>
          <cell r="G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H24" sqref="H24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2.855468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12" t="s">
        <v>0</v>
      </c>
      <c r="B8" s="13" t="s">
        <v>1</v>
      </c>
      <c r="C8" s="13" t="s">
        <v>21</v>
      </c>
      <c r="D8" s="14" t="s">
        <v>29</v>
      </c>
      <c r="E8" s="13" t="s">
        <v>2</v>
      </c>
      <c r="F8" s="13" t="s">
        <v>3</v>
      </c>
      <c r="G8" s="13" t="s">
        <v>11</v>
      </c>
      <c r="H8" s="13" t="s">
        <v>18</v>
      </c>
      <c r="I8" s="13" t="s">
        <v>4</v>
      </c>
    </row>
    <row r="9" spans="1:9">
      <c r="A9" s="9" t="s">
        <v>5</v>
      </c>
      <c r="B9" s="10" t="s">
        <v>6</v>
      </c>
      <c r="C9" s="3" t="s">
        <v>24</v>
      </c>
      <c r="D9" s="15">
        <f>VLOOKUP(B9,[1]SBITOP!$B$8:$D$17,3,0)</f>
        <v>137.5</v>
      </c>
      <c r="E9" s="4">
        <v>32793448</v>
      </c>
      <c r="F9" s="5">
        <f>VLOOKUP(B9,[1]SBITOP!$B$8:$F$17,5,0)</f>
        <v>0.66836219844890965</v>
      </c>
      <c r="G9" s="5">
        <f>VLOOKUP(B9,[1]SBITOP!$B$8:$G$17,6,0)</f>
        <v>0.36999999999999944</v>
      </c>
      <c r="H9" s="4">
        <f>D9*E9*F9*G9</f>
        <v>1115073213.3749983</v>
      </c>
      <c r="I9" s="6">
        <f>H9/$H$18</f>
        <v>0.29756008039230053</v>
      </c>
    </row>
    <row r="10" spans="1:9">
      <c r="A10" s="9" t="s">
        <v>7</v>
      </c>
      <c r="B10" s="10" t="s">
        <v>8</v>
      </c>
      <c r="C10" s="3" t="s">
        <v>24</v>
      </c>
      <c r="D10" s="15">
        <f>VLOOKUP(B10,[1]SBITOP!$B$8:$D$17,3,0)</f>
        <v>31.8</v>
      </c>
      <c r="E10" s="4">
        <v>41726020</v>
      </c>
      <c r="F10" s="5">
        <f>VLOOKUP(B10,[1]SBITOP!$B$8:$F$17,5,0)</f>
        <v>0.6004363847786105</v>
      </c>
      <c r="G10" s="5">
        <f>VLOOKUP(B10,[1]SBITOP!$B$8:$G$17,6,0)</f>
        <v>0.94</v>
      </c>
      <c r="H10" s="4">
        <f>D10*E10*F10*G10</f>
        <v>748908805.37519991</v>
      </c>
      <c r="I10" s="6">
        <f>H10/$H$18</f>
        <v>0.19984819082816899</v>
      </c>
    </row>
    <row r="11" spans="1:9">
      <c r="A11" s="9" t="s">
        <v>23</v>
      </c>
      <c r="B11" s="10" t="s">
        <v>22</v>
      </c>
      <c r="C11" s="3" t="s">
        <v>24</v>
      </c>
      <c r="D11" s="15">
        <f>VLOOKUP(B11,[1]SBITOP!$B$8:$D$17,3,0)</f>
        <v>128</v>
      </c>
      <c r="E11" s="4">
        <v>20000000</v>
      </c>
      <c r="F11" s="5">
        <f>VLOOKUP(B11,[1]SBITOP!$B$8:$F$17,5,0)</f>
        <v>0.38988895000000018</v>
      </c>
      <c r="G11" s="5">
        <f>VLOOKUP(B11,[1]SBITOP!$B$8:$G$17,6,0)</f>
        <v>0.74999999999999978</v>
      </c>
      <c r="H11" s="4">
        <f>D11*E11*F11*G11</f>
        <v>748586784.00000012</v>
      </c>
      <c r="I11" s="6">
        <f>H11/$H$18</f>
        <v>0.19976225861749156</v>
      </c>
    </row>
    <row r="12" spans="1:9">
      <c r="A12" s="9" t="s">
        <v>12</v>
      </c>
      <c r="B12" s="10" t="s">
        <v>13</v>
      </c>
      <c r="C12" s="3" t="s">
        <v>24</v>
      </c>
      <c r="D12" s="15">
        <f>VLOOKUP(B12,[1]SBITOP!$B$8:$D$17,3,0)</f>
        <v>41.2</v>
      </c>
      <c r="E12" s="4">
        <v>22735148</v>
      </c>
      <c r="F12" s="5">
        <f>VLOOKUP(B12,[1]SBITOP!$B$8:$F$17,5,0)</f>
        <v>0.36006994632275985</v>
      </c>
      <c r="G12" s="5">
        <f>VLOOKUP(B12,[1]SBITOP!$B$8:$G$17,6,0)</f>
        <v>1</v>
      </c>
      <c r="H12" s="4">
        <f>D12*E12*F12*G12</f>
        <v>337273233.02400005</v>
      </c>
      <c r="I12" s="6">
        <f>H12/$H$18</f>
        <v>9.0002207145695193E-2</v>
      </c>
    </row>
    <row r="13" spans="1:9">
      <c r="A13" s="9" t="s">
        <v>14</v>
      </c>
      <c r="B13" s="10" t="s">
        <v>15</v>
      </c>
      <c r="C13" s="3" t="s">
        <v>24</v>
      </c>
      <c r="D13" s="15">
        <f>VLOOKUP(B13,[1]SBITOP!$B$8:$D$17,3,0)</f>
        <v>40</v>
      </c>
      <c r="E13" s="4">
        <v>17219662</v>
      </c>
      <c r="F13" s="5">
        <f>VLOOKUP(B13,[1]SBITOP!$B$8:$F$17,5,0)</f>
        <v>0.40840802101690499</v>
      </c>
      <c r="G13" s="5">
        <f>VLOOKUP(B13,[1]SBITOP!$B$8:$G$17,6,0)</f>
        <v>1</v>
      </c>
      <c r="H13" s="4">
        <f>D13*E13*F13*G13</f>
        <v>281305923.19999999</v>
      </c>
      <c r="I13" s="6">
        <f>H13/$H$18</f>
        <v>7.5067190313782783E-2</v>
      </c>
    </row>
    <row r="14" spans="1:9">
      <c r="A14" s="9" t="s">
        <v>17</v>
      </c>
      <c r="B14" s="11" t="s">
        <v>16</v>
      </c>
      <c r="C14" s="3" t="s">
        <v>24</v>
      </c>
      <c r="D14" s="15">
        <f>VLOOKUP(B14,[1]SBITOP!$B$8:$D$17,3,0)</f>
        <v>39.799999999999997</v>
      </c>
      <c r="E14" s="4">
        <v>14000000</v>
      </c>
      <c r="F14" s="5">
        <f>VLOOKUP(B14,[1]SBITOP!$B$8:$F$17,5,0)</f>
        <v>0.37872450000000002</v>
      </c>
      <c r="G14" s="5">
        <f>VLOOKUP(B14,[1]SBITOP!$B$8:$G$17,6,0)</f>
        <v>1</v>
      </c>
      <c r="H14" s="4">
        <f>D14*E14*F14*G14</f>
        <v>211025291.40000001</v>
      </c>
      <c r="I14" s="6">
        <f>H14/$H$18</f>
        <v>5.6312627655844792E-2</v>
      </c>
    </row>
    <row r="15" spans="1:9">
      <c r="A15" s="9" t="s">
        <v>9</v>
      </c>
      <c r="B15" s="10" t="s">
        <v>10</v>
      </c>
      <c r="C15" s="3" t="s">
        <v>24</v>
      </c>
      <c r="D15" s="15">
        <f>VLOOKUP(B15,[1]SBITOP!$B$8:$D$17,3,0)</f>
        <v>77</v>
      </c>
      <c r="E15" s="4">
        <v>6535478</v>
      </c>
      <c r="F15" s="5">
        <f>VLOOKUP(B15,[1]SBITOP!$B$8:$F$17,5,0)</f>
        <v>0.31868120434343139</v>
      </c>
      <c r="G15" s="5">
        <f>VLOOKUP(B15,[1]SBITOP!$B$8:$G$17,6,0)</f>
        <v>1</v>
      </c>
      <c r="H15" s="4">
        <f>D15*E15*F15*G15</f>
        <v>160370518.00000003</v>
      </c>
      <c r="I15" s="6">
        <f>H15/$H$18</f>
        <v>4.2795274477270343E-2</v>
      </c>
    </row>
    <row r="16" spans="1:9">
      <c r="A16" s="9" t="s">
        <v>19</v>
      </c>
      <c r="B16" s="10" t="s">
        <v>20</v>
      </c>
      <c r="C16" s="3" t="s">
        <v>24</v>
      </c>
      <c r="D16" s="15">
        <f>VLOOKUP(B16,[1]SBITOP!$B$8:$D$17,3,0)</f>
        <v>28.5</v>
      </c>
      <c r="E16" s="4">
        <v>8079770</v>
      </c>
      <c r="F16" s="5">
        <f>VLOOKUP(B16,[1]SBITOP!$B$8:$F$17,5,0)</f>
        <v>0.55392665880340652</v>
      </c>
      <c r="G16" s="5">
        <f>VLOOKUP(B16,[1]SBITOP!$B$8:$G$17,6,0)</f>
        <v>1</v>
      </c>
      <c r="H16" s="4">
        <f>D16*E16*F16*G16</f>
        <v>127554600</v>
      </c>
      <c r="I16" s="6">
        <f>H16/$H$18</f>
        <v>3.4038264550834876E-2</v>
      </c>
    </row>
    <row r="17" spans="1:9">
      <c r="A17" s="9" t="s">
        <v>26</v>
      </c>
      <c r="B17" s="10" t="s">
        <v>27</v>
      </c>
      <c r="C17" s="3" t="s">
        <v>24</v>
      </c>
      <c r="D17" s="15">
        <f>VLOOKUP(B17,[1]SBITOP!$B$8:$D$17,3,0)</f>
        <v>57.5</v>
      </c>
      <c r="E17" s="4">
        <v>1793869</v>
      </c>
      <c r="F17" s="5">
        <f>VLOOKUP(B17,[1]SBITOP!$B$8:$F$17,5,0)</f>
        <v>0.16762503839466542</v>
      </c>
      <c r="G17" s="5">
        <f>VLOOKUP(B17,[1]SBITOP!$B$8:$G$17,6,0)</f>
        <v>1</v>
      </c>
      <c r="H17" s="4">
        <f>D17*E17*F17*G17</f>
        <v>17290098.200000003</v>
      </c>
      <c r="I17" s="6">
        <f>H17/$H$18</f>
        <v>4.6139060186109635E-3</v>
      </c>
    </row>
    <row r="18" spans="1:9">
      <c r="A18" s="16" t="s">
        <v>25</v>
      </c>
      <c r="B18" s="16"/>
      <c r="C18" s="16"/>
      <c r="D18" s="17"/>
      <c r="E18" s="18"/>
      <c r="F18" s="19"/>
      <c r="G18" s="19"/>
      <c r="H18" s="20">
        <f>SUM(H9:H17)</f>
        <v>3747388466.5741982</v>
      </c>
      <c r="I18" s="21">
        <f>SUM(I9:I17)</f>
        <v>1</v>
      </c>
    </row>
    <row r="19" spans="1:9">
      <c r="I19" s="7"/>
    </row>
    <row r="20" spans="1:9">
      <c r="D20" s="8"/>
      <c r="E20" s="8"/>
      <c r="F20" s="8"/>
      <c r="G20" s="8"/>
      <c r="H20" s="8"/>
      <c r="I20" s="8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27F533-F34B-4917-B2B6-B25AFB6D3054}"/>
</file>

<file path=customXml/itemProps3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2024-12-19T08:52:17Z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